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greta_mengozzi\Gare 2023\GUANTI AD USO SANITARIO E NON\Allegati disciplinare\"/>
    </mc:Choice>
  </mc:AlternateContent>
  <xr:revisionPtr revIDLastSave="0" documentId="13_ncr:1_{E14F6348-634B-4C36-A5E1-6650BA92418A}" xr6:coauthVersionLast="47" xr6:coauthVersionMax="47" xr10:uidLastSave="{00000000-0000-0000-0000-000000000000}"/>
  <bookViews>
    <workbookView xWindow="-120" yWindow="-120" windowWidth="29040" windowHeight="15840" xr2:uid="{D4517649-BF64-46DD-B250-ECB9F4F59ECB}"/>
  </bookViews>
  <sheets>
    <sheet name="Quadro economico guant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P6" i="1"/>
  <c r="P4" i="1"/>
  <c r="P3" i="1"/>
  <c r="P2" i="1"/>
  <c r="O6" i="1"/>
  <c r="O4" i="1"/>
  <c r="O3" i="1"/>
  <c r="O2" i="1"/>
  <c r="N6" i="1"/>
  <c r="N4" i="1"/>
  <c r="N3" i="1"/>
  <c r="N2" i="1"/>
  <c r="M6" i="1"/>
  <c r="M4" i="1"/>
  <c r="M3" i="1"/>
  <c r="M2" i="1"/>
  <c r="L6" i="1"/>
  <c r="L4" i="1"/>
  <c r="L3" i="1"/>
  <c r="L2" i="1"/>
  <c r="K6" i="1"/>
  <c r="K4" i="1"/>
  <c r="K3" i="1"/>
  <c r="K2" i="1"/>
  <c r="J6" i="1"/>
  <c r="J3" i="1"/>
  <c r="J4" i="1"/>
  <c r="J2" i="1"/>
  <c r="I6" i="1"/>
  <c r="I4" i="1"/>
  <c r="I3" i="1"/>
  <c r="I2" i="1"/>
  <c r="H6" i="1"/>
  <c r="H4" i="1"/>
  <c r="H3" i="1"/>
  <c r="H2" i="1"/>
  <c r="G6" i="1"/>
  <c r="G4" i="1"/>
  <c r="G3" i="1"/>
  <c r="G2" i="1"/>
  <c r="F6" i="1"/>
  <c r="F4" i="1"/>
  <c r="F2" i="1"/>
  <c r="F3" i="1"/>
  <c r="E6" i="1"/>
  <c r="E4" i="1"/>
  <c r="E3" i="1"/>
  <c r="E2" i="1"/>
  <c r="F5" i="1" l="1"/>
  <c r="H5" i="1"/>
  <c r="H7" i="1" s="1"/>
  <c r="G5" i="1"/>
  <c r="G7" i="1" s="1"/>
  <c r="E7" i="1"/>
  <c r="J5" i="1" l="1"/>
  <c r="J7" i="1" s="1"/>
  <c r="I5" i="1"/>
  <c r="M5" i="1"/>
  <c r="M7" i="1" s="1"/>
  <c r="F7" i="1"/>
  <c r="K5" i="1"/>
  <c r="K7" i="1" s="1"/>
  <c r="N5" i="1" l="1"/>
  <c r="N7" i="1" s="1"/>
  <c r="O5" i="1"/>
  <c r="I7" i="1"/>
  <c r="L5" i="1"/>
  <c r="L7" i="1" s="1"/>
  <c r="P5" i="1" l="1"/>
  <c r="O7" i="1"/>
</calcChain>
</file>

<file path=xl/sharedStrings.xml><?xml version="1.0" encoding="utf-8"?>
<sst xmlns="http://schemas.openxmlformats.org/spreadsheetml/2006/main" count="32" uniqueCount="26">
  <si>
    <t>NUMERO LOTTO</t>
  </si>
  <si>
    <t>U.M.</t>
  </si>
  <si>
    <t>PREZZO PER U.M. IVA ESCLUSA</t>
  </si>
  <si>
    <t xml:space="preserve">Fabbisogno per 36 mesi </t>
  </si>
  <si>
    <t>Importo a base d'asta  per 36 mesi (iva esclusa)</t>
  </si>
  <si>
    <t>Opzione di rinnovo 36 mesi</t>
  </si>
  <si>
    <t>Proroga tecnica 9 mesi</t>
  </si>
  <si>
    <t>OPZIONE DI AFFIDAMENTO DI CONTRATTO PONTE PER FORNITURE COMPLEMENTARI (12 MESI)</t>
  </si>
  <si>
    <t>OPZIONE DI AQUISTO + 50% PER ULTERIORI FORNITURE</t>
  </si>
  <si>
    <t>OPZIONE DEL + 30% PER ACQUISTI A LISTINO (IVA esclusa)</t>
  </si>
  <si>
    <t>OPZIONE DEL QUINTO</t>
  </si>
  <si>
    <t>Opzione revisione prezzi al 50%</t>
  </si>
  <si>
    <t>CLAUSOLA DI RINEGOZIAZIONE 
80% DEL VALORE DEL CONTRATTO (IVA esclusa)</t>
  </si>
  <si>
    <t>TOTALE VALORE OPZIONI</t>
  </si>
  <si>
    <t>VALORE TOTALE LOTTO, COMPRENSIVO DI TUTTE LE OPZIONI (IVA ESCLUSA)</t>
  </si>
  <si>
    <t>CONTRIBUTO ANAC</t>
  </si>
  <si>
    <t>CIG</t>
  </si>
  <si>
    <t>TOTALI</t>
  </si>
  <si>
    <t>/</t>
  </si>
  <si>
    <t xml:space="preserve">pezzo/paia </t>
  </si>
  <si>
    <t>GARANZIA PROVVISORIA 1%</t>
  </si>
  <si>
    <t>A03B01A9B6</t>
  </si>
  <si>
    <t>A03B0C352E</t>
  </si>
  <si>
    <t>A03B0EE8A9</t>
  </si>
  <si>
    <t>A03B1169AB</t>
  </si>
  <si>
    <t>A03B136415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</si>
</sst>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wrapText="1"/>
    </xf>
    <xf numFmtId="44" fontId="0" fillId="0" borderId="0" xfId="1" applyFont="1"/>
    <xf numFmtId="2" fontId="0" fillId="0" borderId="0" xfId="0" applyNumberForma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5" xfId="1" applyFont="1" applyBorder="1" applyAlignment="1">
      <alignment horizontal="center"/>
    </xf>
    <xf numFmtId="2" fontId="0" fillId="0" borderId="5" xfId="0" applyNumberFormat="1" applyBorder="1" applyAlignment="1">
      <alignment horizontal="center" wrapText="1"/>
    </xf>
    <xf numFmtId="44" fontId="0" fillId="0" borderId="5" xfId="0" applyNumberForma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44" fontId="3" fillId="2" borderId="7" xfId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44" fontId="2" fillId="0" borderId="3" xfId="0" applyNumberFormat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A4473-670C-496A-81BC-24E6B93DE6BF}">
  <dimension ref="A1:R7"/>
  <sheetViews>
    <sheetView tabSelected="1" workbookViewId="0">
      <selection activeCell="M1" sqref="M1"/>
    </sheetView>
  </sheetViews>
  <sheetFormatPr defaultRowHeight="15" x14ac:dyDescent="0.25"/>
  <cols>
    <col min="1" max="1" width="14.85546875" customWidth="1"/>
    <col min="2" max="2" width="11.7109375" customWidth="1"/>
    <col min="3" max="3" width="15.7109375" style="2" customWidth="1"/>
    <col min="4" max="4" width="11.7109375" style="3" customWidth="1"/>
    <col min="5" max="6" width="12.7109375" bestFit="1" customWidth="1"/>
    <col min="7" max="7" width="11.7109375" bestFit="1" customWidth="1"/>
    <col min="8" max="8" width="12.7109375" customWidth="1"/>
    <col min="9" max="10" width="12.7109375" bestFit="1" customWidth="1"/>
    <col min="11" max="11" width="11.7109375" bestFit="1" customWidth="1"/>
    <col min="12" max="13" width="12.7109375" bestFit="1" customWidth="1"/>
    <col min="14" max="15" width="14.42578125" bestFit="1" customWidth="1"/>
    <col min="16" max="16" width="10.7109375" bestFit="1" customWidth="1"/>
    <col min="17" max="17" width="9.28515625" style="2" customWidth="1"/>
    <col min="18" max="18" width="12.7109375" customWidth="1"/>
  </cols>
  <sheetData>
    <row r="1" spans="1:18" s="1" customFormat="1" ht="79.5" thickBot="1" x14ac:dyDescent="0.3">
      <c r="A1" s="15" t="s">
        <v>0</v>
      </c>
      <c r="B1" s="16" t="s">
        <v>1</v>
      </c>
      <c r="C1" s="17" t="s">
        <v>2</v>
      </c>
      <c r="D1" s="18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20</v>
      </c>
      <c r="Q1" s="17" t="s">
        <v>15</v>
      </c>
      <c r="R1" s="19" t="s">
        <v>16</v>
      </c>
    </row>
    <row r="2" spans="1:18" ht="20.45" customHeight="1" x14ac:dyDescent="0.25">
      <c r="A2" s="11">
        <v>1</v>
      </c>
      <c r="B2" s="11" t="s">
        <v>19</v>
      </c>
      <c r="C2" s="23">
        <v>4.5</v>
      </c>
      <c r="D2" s="13">
        <v>3000</v>
      </c>
      <c r="E2" s="14">
        <f>C2*D2</f>
        <v>13500</v>
      </c>
      <c r="F2" s="14">
        <f>E2</f>
        <v>13500</v>
      </c>
      <c r="G2" s="14">
        <f>E2/36*9</f>
        <v>3375</v>
      </c>
      <c r="H2" s="14">
        <f>E2/36*12</f>
        <v>4500</v>
      </c>
      <c r="I2" s="14">
        <f>(E2+F2+G2+H2)*50%</f>
        <v>17437.5</v>
      </c>
      <c r="J2" s="14">
        <f>(E2+F2+G2+H2)*30%</f>
        <v>10462.5</v>
      </c>
      <c r="K2" s="14">
        <f>(E2+F2+G2+H2)*20%</f>
        <v>6975</v>
      </c>
      <c r="L2" s="14">
        <f>I2</f>
        <v>17437.5</v>
      </c>
      <c r="M2" s="14">
        <f>(E2+F2+G2+H2)*80%</f>
        <v>27900</v>
      </c>
      <c r="N2" s="14">
        <f>SUM(F2:M2)</f>
        <v>101587.5</v>
      </c>
      <c r="O2" s="14">
        <f>E2+N2</f>
        <v>115087.5</v>
      </c>
      <c r="P2" s="14">
        <f>O2*1%</f>
        <v>1150.875</v>
      </c>
      <c r="Q2" s="12" t="s">
        <v>18</v>
      </c>
      <c r="R2" s="11" t="s">
        <v>21</v>
      </c>
    </row>
    <row r="3" spans="1:18" ht="20.45" customHeight="1" x14ac:dyDescent="0.25">
      <c r="A3" s="4">
        <v>2</v>
      </c>
      <c r="B3" s="4" t="s">
        <v>19</v>
      </c>
      <c r="C3" s="22">
        <v>0.06</v>
      </c>
      <c r="D3" s="7">
        <v>240000</v>
      </c>
      <c r="E3" s="6">
        <f>C3*D3</f>
        <v>14400</v>
      </c>
      <c r="F3" s="6">
        <f>E3</f>
        <v>14400</v>
      </c>
      <c r="G3" s="6">
        <f>E3/36*9</f>
        <v>3600</v>
      </c>
      <c r="H3" s="6">
        <f>E3/36*12</f>
        <v>4800</v>
      </c>
      <c r="I3" s="6">
        <f>(E3+F3+G3+H3)*50%</f>
        <v>18600</v>
      </c>
      <c r="J3" s="6">
        <f>(E3+F3+G3+H3)*30%</f>
        <v>11160</v>
      </c>
      <c r="K3" s="6">
        <f>(E3+F3+G3+H3)*20%</f>
        <v>7440</v>
      </c>
      <c r="L3" s="6">
        <f>I3</f>
        <v>18600</v>
      </c>
      <c r="M3" s="6">
        <f>(E3+F3+G3+H3)*80%</f>
        <v>29760</v>
      </c>
      <c r="N3" s="6">
        <f>SUM(F3:M3)</f>
        <v>108360</v>
      </c>
      <c r="O3" s="6">
        <f>E3+N3</f>
        <v>122760</v>
      </c>
      <c r="P3" s="6">
        <f>O3*1%</f>
        <v>1227.6000000000001</v>
      </c>
      <c r="Q3" s="5" t="s">
        <v>18</v>
      </c>
      <c r="R3" s="4" t="s">
        <v>22</v>
      </c>
    </row>
    <row r="4" spans="1:18" ht="20.45" customHeight="1" x14ac:dyDescent="0.25">
      <c r="A4" s="4">
        <v>3</v>
      </c>
      <c r="B4" s="4" t="s">
        <v>19</v>
      </c>
      <c r="C4" s="22">
        <v>1.2</v>
      </c>
      <c r="D4" s="7">
        <v>21000</v>
      </c>
      <c r="E4" s="6">
        <f>C4*D4</f>
        <v>25200</v>
      </c>
      <c r="F4" s="6">
        <f>E4</f>
        <v>25200</v>
      </c>
      <c r="G4" s="6">
        <f>E4/36*9</f>
        <v>6300</v>
      </c>
      <c r="H4" s="6">
        <f>E4/36*12</f>
        <v>8400</v>
      </c>
      <c r="I4" s="6">
        <f>(E4+F4+G4+H4)*50%</f>
        <v>32550</v>
      </c>
      <c r="J4" s="6">
        <f>(E4+F4+G4+H4)*30%</f>
        <v>19530</v>
      </c>
      <c r="K4" s="6">
        <f>(E4+F4+G4+H4)*20%</f>
        <v>13020</v>
      </c>
      <c r="L4" s="6">
        <f>I4</f>
        <v>32550</v>
      </c>
      <c r="M4" s="6">
        <f>(E4+F4+G4+H4)*80%</f>
        <v>52080</v>
      </c>
      <c r="N4" s="6">
        <f>SUM(F4:M4)</f>
        <v>189630</v>
      </c>
      <c r="O4" s="6">
        <f>E4+N4</f>
        <v>214830</v>
      </c>
      <c r="P4" s="6">
        <f>O4*1%</f>
        <v>2148.3000000000002</v>
      </c>
      <c r="Q4" s="5">
        <v>18</v>
      </c>
      <c r="R4" s="4" t="s">
        <v>23</v>
      </c>
    </row>
    <row r="5" spans="1:18" ht="20.45" customHeight="1" x14ac:dyDescent="0.25">
      <c r="A5" s="4">
        <v>4</v>
      </c>
      <c r="B5" s="4" t="s">
        <v>19</v>
      </c>
      <c r="C5" s="22">
        <v>1.4999999999999999E-2</v>
      </c>
      <c r="D5" s="7">
        <v>120000</v>
      </c>
      <c r="E5" s="6">
        <f>C5*D5</f>
        <v>1800</v>
      </c>
      <c r="F5" s="6">
        <f>E5</f>
        <v>1800</v>
      </c>
      <c r="G5" s="6">
        <f>E5/36*9</f>
        <v>450</v>
      </c>
      <c r="H5" s="6">
        <f>E5/36*12</f>
        <v>600</v>
      </c>
      <c r="I5" s="6">
        <f>(E5+F5+G5+H5)*50%</f>
        <v>2325</v>
      </c>
      <c r="J5" s="6">
        <f>(E5+F5+G5+H5)*30%</f>
        <v>1395</v>
      </c>
      <c r="K5" s="6">
        <f>(E5+F5+G5+H5)*20%</f>
        <v>930</v>
      </c>
      <c r="L5" s="6">
        <f>I5</f>
        <v>2325</v>
      </c>
      <c r="M5" s="6">
        <f>(E5+F5+G5+H5)*80%</f>
        <v>3720</v>
      </c>
      <c r="N5" s="6">
        <f>SUM(F5:M5)</f>
        <v>13545</v>
      </c>
      <c r="O5" s="6">
        <f>E5+N5</f>
        <v>15345</v>
      </c>
      <c r="P5" s="6">
        <f>O5*1%</f>
        <v>153.45000000000002</v>
      </c>
      <c r="Q5" s="5" t="s">
        <v>18</v>
      </c>
      <c r="R5" s="4" t="s">
        <v>24</v>
      </c>
    </row>
    <row r="6" spans="1:18" ht="20.45" customHeight="1" thickBot="1" x14ac:dyDescent="0.3">
      <c r="A6" s="4">
        <v>5</v>
      </c>
      <c r="B6" s="4" t="s">
        <v>19</v>
      </c>
      <c r="C6" s="22">
        <v>0.35</v>
      </c>
      <c r="D6" s="8">
        <v>300000</v>
      </c>
      <c r="E6" s="6">
        <f>C6*D6</f>
        <v>105000</v>
      </c>
      <c r="F6" s="6">
        <f>E6</f>
        <v>105000</v>
      </c>
      <c r="G6" s="6">
        <f>E6/36*9</f>
        <v>26250</v>
      </c>
      <c r="H6" s="6">
        <f>E6/36*12</f>
        <v>35000</v>
      </c>
      <c r="I6" s="6">
        <f>(E6+F6+G6+H6)*50%</f>
        <v>135625</v>
      </c>
      <c r="J6" s="6">
        <f>(E6+F6+G6+H6)*30%</f>
        <v>81375</v>
      </c>
      <c r="K6" s="6">
        <f>(E6+F6+G6+H6)*20%</f>
        <v>54250</v>
      </c>
      <c r="L6" s="6">
        <f>I6</f>
        <v>135625</v>
      </c>
      <c r="M6" s="6">
        <f>(E6+F6+G6+H6)*80%</f>
        <v>217000</v>
      </c>
      <c r="N6" s="6">
        <f>SUM(F6:M6)</f>
        <v>790125</v>
      </c>
      <c r="O6" s="6">
        <f>E6+N6</f>
        <v>895125</v>
      </c>
      <c r="P6" s="6">
        <f>O6*1%</f>
        <v>8951.25</v>
      </c>
      <c r="Q6" s="5">
        <v>90</v>
      </c>
      <c r="R6" s="4" t="s">
        <v>25</v>
      </c>
    </row>
    <row r="7" spans="1:18" ht="24" customHeight="1" thickBot="1" x14ac:dyDescent="0.3">
      <c r="A7" s="20"/>
      <c r="B7" s="9"/>
      <c r="C7" s="10"/>
      <c r="D7" s="21" t="s">
        <v>17</v>
      </c>
      <c r="E7" s="24">
        <f t="shared" ref="E7:O7" si="0">SUM(E2:E6)</f>
        <v>159900</v>
      </c>
      <c r="F7" s="25">
        <f t="shared" si="0"/>
        <v>159900</v>
      </c>
      <c r="G7" s="25">
        <f t="shared" si="0"/>
        <v>39975</v>
      </c>
      <c r="H7" s="25">
        <f t="shared" si="0"/>
        <v>53300</v>
      </c>
      <c r="I7" s="25">
        <f t="shared" si="0"/>
        <v>206537.5</v>
      </c>
      <c r="J7" s="25">
        <f t="shared" si="0"/>
        <v>123922.5</v>
      </c>
      <c r="K7" s="25">
        <f t="shared" si="0"/>
        <v>82615</v>
      </c>
      <c r="L7" s="25">
        <f t="shared" si="0"/>
        <v>206537.5</v>
      </c>
      <c r="M7" s="25">
        <f t="shared" si="0"/>
        <v>330460</v>
      </c>
      <c r="N7" s="25">
        <f t="shared" si="0"/>
        <v>1203247.5</v>
      </c>
      <c r="O7" s="25">
        <f t="shared" si="0"/>
        <v>1363147.5</v>
      </c>
      <c r="P7" s="9"/>
      <c r="Q7" s="10"/>
      <c r="R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Quadro economico guanti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acquisti romagna</dc:creator>
  <cp:lastModifiedBy>Mengozzi Greta</cp:lastModifiedBy>
  <dcterms:created xsi:type="dcterms:W3CDTF">2023-10-23T08:58:21Z</dcterms:created>
  <dcterms:modified xsi:type="dcterms:W3CDTF">2023-12-11T11:00:03Z</dcterms:modified>
</cp:coreProperties>
</file>